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<sst xmlns="http://schemas.openxmlformats.org/spreadsheetml/2006/main" count="114" uniqueCount="99">
  <si>
    <t>Berechnungen zur Pioneer-Anomalie</t>
  </si>
  <si>
    <t>aufgestellt am 30. April 2011 von Bernd Jaguste</t>
  </si>
  <si>
    <t>Wohnort: Elsenstraße 19 in D-12621 Berlin   /   Homepage: http://universum-jaguste.piranho.de/</t>
  </si>
  <si>
    <t>Eingabewerte:</t>
  </si>
  <si>
    <t>Abbremsung in 20 AE von Erde</t>
  </si>
  <si>
    <r>
      <t>(8,74 ±1,33) · 10</t>
    </r>
    <r>
      <rPr>
        <vertAlign val="superscript"/>
        <sz val="12"/>
        <rFont val="Arial"/>
        <family val="2"/>
      </rPr>
      <t>−10</t>
    </r>
    <r>
      <rPr>
        <sz val="10"/>
        <rFont val="Arial"/>
        <family val="2"/>
      </rPr>
      <t xml:space="preserve"> m/s</t>
    </r>
    <r>
      <rPr>
        <sz val="12"/>
        <rFont val="Arial"/>
        <family val="2"/>
      </rPr>
      <t>²</t>
    </r>
    <r>
      <rPr>
        <sz val="12"/>
        <rFont val=""/>
        <family val="1"/>
      </rPr>
      <t xml:space="preserve"> </t>
    </r>
  </si>
  <si>
    <t>1980 in 20AE Quelle: http://de.wikipedia.org/wiki/Pioneer-Anomalie Stand: 30. April 2011</t>
  </si>
  <si>
    <t>Entfernung Sonde zur Erde am Feb. 2003</t>
  </si>
  <si>
    <t>AE (Astronomische Einheit)</t>
  </si>
  <si>
    <t>c = Lichtgeschwindigkeit in Erdnähe</t>
  </si>
  <si>
    <t>m/s</t>
  </si>
  <si>
    <t>AE  = Astronomische Einheit = Abstand Erde vom Sonnenmittelpunkt</t>
  </si>
  <si>
    <t>m</t>
  </si>
  <si>
    <r>
      <t xml:space="preserve">G = </t>
    </r>
    <r>
      <rPr>
        <sz val="10"/>
        <color indexed="8"/>
        <rFont val="Arial"/>
        <family val="2"/>
      </rPr>
      <t>Newtonsche Gravitationskonstante</t>
    </r>
  </si>
  <si>
    <t>m^3/(kg s^2)</t>
  </si>
  <si>
    <t>Masse Sonne</t>
  </si>
  <si>
    <t>kg</t>
  </si>
  <si>
    <t>Masse Erde</t>
  </si>
  <si>
    <t>Radius Erde</t>
  </si>
  <si>
    <t>Geschwindigkeit der Sonde</t>
  </si>
  <si>
    <t>Eingabe</t>
  </si>
  <si>
    <t>r = Entfernung Sonde zum Sonnenmittelpunkt</t>
  </si>
  <si>
    <t>AE</t>
  </si>
  <si>
    <t xml:space="preserve">1AE sind </t>
  </si>
  <si>
    <t>Ls</t>
  </si>
  <si>
    <t>Der rote Wert kann verändert werden. Probieren Sie es aus!</t>
  </si>
  <si>
    <r>
      <t>D</t>
    </r>
    <r>
      <rPr>
        <sz val="10"/>
        <rFont val="Arial"/>
        <family val="2"/>
      </rPr>
      <t>r</t>
    </r>
    <r>
      <rPr>
        <vertAlign val="subscript"/>
        <sz val="10"/>
        <rFont val="Arial"/>
        <family val="2"/>
      </rPr>
      <t>1</t>
    </r>
    <r>
      <rPr>
        <sz val="10"/>
        <rFont val="Arial"/>
        <family val="2"/>
      </rPr>
      <t xml:space="preserve"> = Abstand zwischen den 2 Messpunkten in Lichtsekunden</t>
    </r>
  </si>
  <si>
    <t>Ls            =</t>
  </si>
  <si>
    <t>m   entspricht insgesamt</t>
  </si>
  <si>
    <t xml:space="preserve"> AE zum Sonnenzentrum</t>
  </si>
  <si>
    <t>Das Ergebnis wird sich entsprechend ändern.</t>
  </si>
  <si>
    <t>1 Ls (Lichtsekunde) ist die Zeit, die das Licht im Vakuum in einer Sekunde zurück legt.</t>
  </si>
  <si>
    <r>
      <t>r</t>
    </r>
    <r>
      <rPr>
        <vertAlign val="subscript"/>
        <sz val="10"/>
        <rFont val="Arial"/>
        <family val="2"/>
      </rPr>
      <t>1</t>
    </r>
    <r>
      <rPr>
        <sz val="10"/>
        <rFont val="Arial"/>
        <family val="2"/>
      </rPr>
      <t xml:space="preserve"> Abstand Pioneer 10 – Gravitationszentrum (Sonnenmittelpunkt)</t>
    </r>
  </si>
  <si>
    <t>m entspricht</t>
  </si>
  <si>
    <t xml:space="preserve"> AE zur Erde</t>
  </si>
  <si>
    <r>
      <t>r</t>
    </r>
    <r>
      <rPr>
        <vertAlign val="subscript"/>
        <sz val="10"/>
        <rFont val="Arial"/>
        <family val="2"/>
      </rPr>
      <t>2</t>
    </r>
    <r>
      <rPr>
        <sz val="10"/>
        <rFont val="Arial"/>
        <family val="2"/>
      </rPr>
      <t xml:space="preserve"> Abstand Pioneer 10 – Gravitationszentrum + </t>
    </r>
    <r>
      <rPr>
        <sz val="11.5"/>
        <rFont val="Symbol"/>
        <family val="0"/>
      </rPr>
      <t>D</t>
    </r>
    <r>
      <rPr>
        <sz val="10"/>
        <rFont val="Arial"/>
        <family val="2"/>
      </rPr>
      <t>r</t>
    </r>
    <r>
      <rPr>
        <vertAlign val="subscript"/>
        <sz val="10"/>
        <rFont val="Arial"/>
        <family val="2"/>
      </rPr>
      <t>1</t>
    </r>
  </si>
  <si>
    <t>Berechnungen:</t>
  </si>
  <si>
    <t>Berechnung der Abbremsung auf Grund der Sonnengravitation:</t>
  </si>
  <si>
    <t>Berechnung nach Hans-Jürgen Wünsche</t>
  </si>
  <si>
    <r>
      <t>Berechnung nach</t>
    </r>
    <r>
      <rPr>
        <sz val="10"/>
        <rFont val="Arial"/>
        <family val="2"/>
      </rPr>
      <t xml:space="preserve"> „Study of the anomalous</t>
    </r>
  </si>
  <si>
    <t>Vorlesungsskript zur Theoretischen Physik I – Seite 138 und folgende</t>
  </si>
  <si>
    <t>acceleration of Pioneer 10 and 11“ vom 11. April 2002, Seite 13</t>
  </si>
  <si>
    <t>Quelle: http://photonik.physik.hu-berlin.de/ede/skripten/04mechall.pdf</t>
  </si>
  <si>
    <t>Quelle: http://arxiv.org/PS_cache/gr-qc/pdf/0104/0104064v5.pdf</t>
  </si>
  <si>
    <t>wobei auf dem 1. Term</t>
  </si>
  <si>
    <t>verzichtet wurde</t>
  </si>
  <si>
    <t>wobei auf den ersten Term verzichtet wird,</t>
  </si>
  <si>
    <t>da anschließend die Differenzen zwischen dem</t>
  </si>
  <si>
    <t>es wurde nur die Gravitation der Sonne berechnet,</t>
  </si>
  <si>
    <t>1. und 2. Messpunkt berechnet werden</t>
  </si>
  <si>
    <t>die Summe der Erde und der Planeten</t>
  </si>
  <si>
    <t>spielen keine relevante Rolle (siehe unten)</t>
  </si>
  <si>
    <r>
      <t>r</t>
    </r>
    <r>
      <rPr>
        <vertAlign val="subscript"/>
        <sz val="10"/>
        <rFont val="Arial"/>
        <family val="2"/>
      </rPr>
      <t>g</t>
    </r>
    <r>
      <rPr>
        <sz val="10"/>
        <rFont val="Arial"/>
        <family val="2"/>
      </rPr>
      <t xml:space="preserve"> Sonne  =</t>
    </r>
  </si>
  <si>
    <t>Zeitdifferenz zwischen Erde und 1. Messpunkt</t>
  </si>
  <si>
    <t>Zeitdifferenz zwischen Erde und 2. Messpunkt</t>
  </si>
  <si>
    <t>Ergebnis</t>
  </si>
  <si>
    <t>Zeitdifferenz in Sekunden je Sekunde bzw. Umrechnungsfaktor =</t>
  </si>
  <si>
    <r>
      <t>· 10</t>
    </r>
    <r>
      <rPr>
        <vertAlign val="superscript"/>
        <sz val="12"/>
        <color indexed="8"/>
        <rFont val="Arial"/>
        <family val="2"/>
      </rPr>
      <t>−10</t>
    </r>
    <r>
      <rPr>
        <sz val="12"/>
        <color indexed="8"/>
        <rFont val="Arial"/>
        <family val="2"/>
      </rPr>
      <t xml:space="preserve"> </t>
    </r>
    <r>
      <rPr>
        <sz val="10"/>
        <color indexed="8"/>
        <rFont val="Arial"/>
        <family val="2"/>
      </rPr>
      <t>s/s</t>
    </r>
  </si>
  <si>
    <r>
      <t>gemessene Abbremsung = (8,74 ±1,33) · 10</t>
    </r>
    <r>
      <rPr>
        <vertAlign val="superscript"/>
        <sz val="12"/>
        <color indexed="8"/>
        <rFont val="Arial"/>
        <family val="2"/>
      </rPr>
      <t>−10</t>
    </r>
    <r>
      <rPr>
        <sz val="10"/>
        <color indexed="8"/>
        <rFont val="Arial"/>
        <family val="2"/>
      </rPr>
      <t xml:space="preserve"> m/s</t>
    </r>
    <r>
      <rPr>
        <sz val="12"/>
        <color indexed="8"/>
        <rFont val="Arial"/>
        <family val="2"/>
      </rPr>
      <t>²</t>
    </r>
    <r>
      <rPr>
        <sz val="12"/>
        <color indexed="8"/>
        <rFont val=""/>
        <family val="1"/>
      </rPr>
      <t xml:space="preserve"> </t>
    </r>
  </si>
  <si>
    <t>Umrechnung des Faktors auf m/s²</t>
  </si>
  <si>
    <t>f = Umrechnungsfaktor vom Bezugssystem Erde auf Bezugssystem Sonde (mit Strich gekennzeichnet)</t>
  </si>
  <si>
    <t>t = Zeit, v = Geschwindigkeit, l = Strecke und c = Vakuumlichtgeschwindigkeit</t>
  </si>
  <si>
    <t>t´ = t · f</t>
  </si>
  <si>
    <t>l´/t´ = l/t = c = konstant</t>
  </si>
  <si>
    <t>l´ / t · f = l / t = konstant</t>
  </si>
  <si>
    <t>l´= t · f · l / t</t>
  </si>
  <si>
    <t>l´= f · l</t>
  </si>
  <si>
    <t>Dies bedeutet, dass sich die Strecke um den gleichen Faktor verändert, wie sich auch die Zeit verändert. Setzt man hingegen die Zeit als konstante Größe an, so ändert sich die Gleichung f · l / (f · t) = c  in  f · l / t = f · c. Daraus folgt, dass sich die Geschwindigkeit ändert, mit der die Radarstrahlen zur Entfernungsbestimmung unterwegs sind. Berücksichtigt man die Zeitveränderung auf der Messstrecke nicht, so setzt man automatisch die Zeit als konstante Größe an. Daraus ändert sich die Laufzeit des Lichtes bzw. der Radarstrahlen. Bei einer auf eine Lichtsekunde normierten Messstrecke (ist einfacher zu händeln) legt das Licht je Sekunde den oben berechneten Differenzbetrag in Metern mehr zurück. Setzt man die Zeit als konstant an, so ändert sich also die Lichtgeschwindigkeit und damit die Laufzeit der Radarstrahlen zur Entfernungsbestimmung.</t>
  </si>
  <si>
    <t>Der berechnete Faktor entspricht der scheinbaren Abbremsung der Satelliten. Wobei es nur eine scheinbare Abbremsung ist. Die Strecke zu den Raumsonden verkürzt sich um den Faktor. Dadurch kommen ihre Signale bei uns schneller an und es scheint so, als hätten die Satelliten weniger Weg zurückgelegt, als sie es ohne diese Verkürzung der Streckenlänge hätten machen sollen. Von daher spielen die Satelliten bei diesen Berechnungen auch keine Rolle. Es ist lediglich ein relativistischer Effekt, der mit steigender Entfernung zur Sonne durch die Abnahme der Raumdehnung (Krümmung der Raumzeit) hervorgerufen wird.</t>
  </si>
  <si>
    <t>Es ist übrigens egal, ob man sagt, die Streckenlänge und die Zeit ist variabel und die Lichtgeschwindigkeit ist konstant oder man sagt, die Lichtgeschwindigkeit und die Zeit ist variabel und die Streckenlänge ist konstant. Man kann auch alles variabel gestalten. Es liegt ganz im Auge des Betrachters, was ihm gerade lieber ist. Die Abbremsung der Sonden und auch die Relativitätstheorie ist trotzdem die Gleiche. Es ist einzig eine Frage der Definition.</t>
  </si>
  <si>
    <t>grafische Darstellung der hier aufgestellten Berechnungen im Vergleich zu den gemessenen Werten:</t>
  </si>
  <si>
    <t>Anmerkungen:</t>
  </si>
  <si>
    <t>Auf der nebenstehenden Grafik wurde die gemessene Abbremsung der beiden Pioneer-Sonden schwarz dargestellt (Quelle siehe Grafik). Weiterhin wurden die oben berechneten Werte (rote und blaue Kurve) eingetragen.</t>
  </si>
  <si>
    <r>
      <t>Bei der roten Kurve wurde zur Berechnung die Geschwindigkeitsdifferenz der Sonde zwischen einem Anfangsabstand von 19 Astronomischen Einheiten und den eingetragenen Abstandswerten berechnet. Durchschnittlich wurden die Sonden also beispielsweise im Abstand von 19-26 AE mit 8,47 · 10</t>
    </r>
    <r>
      <rPr>
        <vertAlign val="superscript"/>
        <sz val="12"/>
        <color indexed="8"/>
        <rFont val="Arial"/>
        <family val="2"/>
      </rPr>
      <t>−10</t>
    </r>
    <r>
      <rPr>
        <sz val="10"/>
        <color indexed="8"/>
        <rFont val="Arial"/>
        <family val="2"/>
      </rPr>
      <t xml:space="preserve"> m/s</t>
    </r>
    <r>
      <rPr>
        <sz val="12"/>
        <color indexed="8"/>
        <rFont val="Arial"/>
        <family val="2"/>
      </rPr>
      <t>²</t>
    </r>
    <r>
      <rPr>
        <sz val="12"/>
        <color indexed="8"/>
        <rFont val=""/>
        <family val="1"/>
      </rPr>
      <t xml:space="preserve"> </t>
    </r>
    <r>
      <rPr>
        <sz val="10"/>
        <rFont val="Arial"/>
        <family val="2"/>
      </rPr>
      <t>abgebremst. Damit liegt die berechnete Abbremsung genau in dem oben angegebenen Wertebereich von (8,74 ±1,33) · 10</t>
    </r>
    <r>
      <rPr>
        <vertAlign val="superscript"/>
        <sz val="12"/>
        <color indexed="8"/>
        <rFont val="Arial"/>
        <family val="2"/>
      </rPr>
      <t>−10</t>
    </r>
    <r>
      <rPr>
        <sz val="10"/>
        <color indexed="8"/>
        <rFont val="Arial"/>
        <family val="2"/>
      </rPr>
      <t xml:space="preserve"> m/s</t>
    </r>
    <r>
      <rPr>
        <sz val="12"/>
        <color indexed="8"/>
        <rFont val="Arial"/>
        <family val="2"/>
      </rPr>
      <t>²</t>
    </r>
    <r>
      <rPr>
        <sz val="12"/>
        <color indexed="8"/>
        <rFont val=""/>
        <family val="1"/>
      </rPr>
      <t xml:space="preserve"> </t>
    </r>
  </si>
  <si>
    <t>Oftmals wird behauptet, dass die Anomalie konstant ist. Bei Wikipedia findet man hingegen diese Aussage: „Die Anomalie scheint relativ konstant zu sein, jedoch ist eine langsame zeitliche Abnahme nicht auszuschließen, da bisher zu wenige Daten analysiert wurden.“ Weiter heißt es: „Die bisherigen Analysen betrachteten nur Daten aus etwa 11,5 Jahren von Pioneer 10 und 3,5 Jahren von Pioneer 11.” Quelle: http://de.wikipedia.org/wiki/Pioneer-Anomalie Stand: 30. April 2011</t>
  </si>
  <si>
    <t>Bei den hier vorgestellten Berechnungen, wurde eventuelle Effekte aus dem Lense-Thirring-Effekt nicht berücksichtigt. Es ist durchaus möglich, dass durch die Rotation des Sonnensystems sich der umgebende Raum  stärker dehnt (sprich stärkere Krümmung der Raumzeit) und dadurch die berechnete Kurve der Geschwindigkeitsabweichung mehr abgeflacht wird, also konstanter wird. Auf Grund des Unterschiedes zwischen der hier berechneten und der gemessenen Abbremsung der Raumsonden, könnte man auf die Stärke des Lense-Thirring-Effekt in unserem Sonnensystem schließen.</t>
  </si>
  <si>
    <t>Die Abbremsung der Sonden wurde erst bei einer Entfernung von ca. 20AE bemerkt, da ab dann die Einflüsse vom Sonnenwind und Teilchendichte die Geschwindigkeit der Satelliten nicht mehr so stark beeinflussen.</t>
  </si>
  <si>
    <t>Berechnung der Abbremsung auf Grund der Erdgravitation:</t>
  </si>
  <si>
    <t>Formel analog zur Sonnengravitation nach Hans-Jürgen Wünsche</t>
  </si>
  <si>
    <r>
      <t>r</t>
    </r>
    <r>
      <rPr>
        <vertAlign val="subscript"/>
        <sz val="10"/>
        <rFont val="Arial"/>
        <family val="2"/>
      </rPr>
      <t>g</t>
    </r>
    <r>
      <rPr>
        <sz val="10"/>
        <rFont val="Arial"/>
        <family val="2"/>
      </rPr>
      <t xml:space="preserve"> Erde =</t>
    </r>
  </si>
  <si>
    <t>trägt nicht wesentlich zur scheinbaren Abbremsung bei</t>
  </si>
  <si>
    <t>Berechnung der Abbremsung auf Grund der</t>
  </si>
  <si>
    <t>Quelle: http://de.wikipedia.org/wiki/Zeitdilatation#Bei_konstanter_Geschwindigkeit Stand: 30. April 2011</t>
  </si>
  <si>
    <t>Geschwindigkeitsdifferenz Erde zu Sonde:</t>
  </si>
  <si>
    <t>gamma (SRT) =  1 – Wurzel (1 - v² / c² )</t>
  </si>
  <si>
    <t>Faktor aus Geschwindigkeitsdifferenz (Spezielle Relativitätstheorie)</t>
  </si>
  <si>
    <r>
      <t>· 10</t>
    </r>
    <r>
      <rPr>
        <vertAlign val="superscript"/>
        <sz val="12"/>
        <color indexed="8"/>
        <rFont val="Arial"/>
        <family val="2"/>
      </rPr>
      <t>−10</t>
    </r>
  </si>
  <si>
    <t>Interessant ist, dass dieser relativ konstante Werte fast genau der gemessenen</t>
  </si>
  <si>
    <r>
      <t>Abbremsung von (8,74 ±1,33) · 10</t>
    </r>
    <r>
      <rPr>
        <vertAlign val="superscript"/>
        <sz val="12"/>
        <color indexed="8"/>
        <rFont val="Arial"/>
        <family val="2"/>
      </rPr>
      <t>−10</t>
    </r>
    <r>
      <rPr>
        <b/>
        <sz val="10"/>
        <color indexed="8"/>
        <rFont val="Arial"/>
        <family val="2"/>
      </rPr>
      <t xml:space="preserve"> m/s</t>
    </r>
    <r>
      <rPr>
        <b/>
        <sz val="12"/>
        <color indexed="8"/>
        <rFont val="Arial"/>
        <family val="2"/>
      </rPr>
      <t>²</t>
    </r>
    <r>
      <rPr>
        <b/>
        <sz val="10"/>
        <color indexed="8"/>
        <rFont val="Arial"/>
        <family val="2"/>
      </rPr>
      <t xml:space="preserve">  entspricht. Laut Wikipedia wurde dies</t>
    </r>
  </si>
  <si>
    <t>jedoch bei der Berechnung berücksichtigt.</t>
  </si>
  <si>
    <t>Quelle: http://de.wikipedia.org/wiki/Pioneer-Anomalie Stand: 30. April 2011</t>
  </si>
  <si>
    <t>Berechnung der Abbremsung auf Grund der Sonnengravitation, jedoch unter Berücksichtigung der oben berechneten Veränderung der Lichtgeschwindigkeit</t>
  </si>
  <si>
    <r>
      <t>D</t>
    </r>
    <r>
      <rPr>
        <sz val="10"/>
        <rFont val="Arial"/>
        <family val="2"/>
      </rPr>
      <t>r</t>
    </r>
    <r>
      <rPr>
        <vertAlign val="subscript"/>
        <sz val="10"/>
        <rFont val="Arial"/>
        <family val="2"/>
      </rPr>
      <t>2</t>
    </r>
    <r>
      <rPr>
        <sz val="10"/>
        <rFont val="Arial"/>
        <family val="2"/>
      </rPr>
      <t xml:space="preserve"> = Abstand zwischen den 2 Messpunkten in Lichtsekunden</t>
    </r>
  </si>
  <si>
    <r>
      <t>r</t>
    </r>
    <r>
      <rPr>
        <vertAlign val="subscript"/>
        <sz val="10"/>
        <rFont val="Arial"/>
        <family val="2"/>
      </rPr>
      <t>3</t>
    </r>
    <r>
      <rPr>
        <sz val="10"/>
        <rFont val="Arial"/>
        <family val="2"/>
      </rPr>
      <t xml:space="preserve"> = Abstand Pioneer 10 – Gravitationszentrum + </t>
    </r>
    <r>
      <rPr>
        <sz val="11.5"/>
        <rFont val="Symbol"/>
        <family val="0"/>
      </rPr>
      <t>D</t>
    </r>
    <r>
      <rPr>
        <sz val="10"/>
        <rFont val="Arial"/>
        <family val="2"/>
      </rPr>
      <t>r</t>
    </r>
    <r>
      <rPr>
        <vertAlign val="subscript"/>
        <sz val="10"/>
        <rFont val="Arial"/>
        <family val="2"/>
      </rPr>
      <t>2</t>
    </r>
  </si>
  <si>
    <t>neue Lichtgeschwindigkeit</t>
  </si>
  <si>
    <r>
      <t>r</t>
    </r>
    <r>
      <rPr>
        <vertAlign val="subscript"/>
        <sz val="10"/>
        <rFont val="Arial"/>
        <family val="2"/>
      </rPr>
      <t>g2</t>
    </r>
    <r>
      <rPr>
        <sz val="10"/>
        <rFont val="Arial"/>
        <family val="2"/>
      </rPr>
      <t xml:space="preserve"> Sonne  =</t>
    </r>
  </si>
  <si>
    <t>Zeitdifferenz in Sekunden je Ls =</t>
  </si>
  <si>
    <t>Ist fast identisch mit dem Wert aus den obigen Berechnungen mit einer konstanten Licht-</t>
  </si>
  <si>
    <t>geschwindigkeit und trägt nicht wesentlich zur scheinbaren Abbremsung bei.</t>
  </si>
</sst>
</file>

<file path=xl/styles.xml><?xml version="1.0" encoding="utf-8"?>
<styleSheet xmlns="http://schemas.openxmlformats.org/spreadsheetml/2006/main">
  <numFmts count="6">
    <numFmt numFmtId="164" formatCode="GENERAL"/>
    <numFmt numFmtId="165" formatCode="#,##0"/>
    <numFmt numFmtId="166" formatCode="#,##0.0000000000000000"/>
    <numFmt numFmtId="167" formatCode="#,##0.0"/>
    <numFmt numFmtId="168" formatCode="0.00E+000"/>
    <numFmt numFmtId="169" formatCode="#,##0.00000000000000000000"/>
  </numFmts>
  <fonts count="18">
    <font>
      <sz val="10"/>
      <name val="Arial"/>
      <family val="2"/>
    </font>
    <font>
      <b/>
      <sz val="14"/>
      <name val="Arial"/>
      <family val="2"/>
    </font>
    <font>
      <b/>
      <sz val="12"/>
      <name val="Arial"/>
      <family val="2"/>
    </font>
    <font>
      <sz val="10"/>
      <color indexed="12"/>
      <name val="Arial"/>
      <family val="2"/>
    </font>
    <font>
      <b/>
      <sz val="10"/>
      <name val="Arial"/>
      <family val="2"/>
    </font>
    <font>
      <vertAlign val="superscript"/>
      <sz val="12"/>
      <name val="Arial"/>
      <family val="2"/>
    </font>
    <font>
      <sz val="12"/>
      <name val="Arial"/>
      <family val="2"/>
    </font>
    <font>
      <sz val="12"/>
      <name val=""/>
      <family val="1"/>
    </font>
    <font>
      <sz val="10"/>
      <color indexed="8"/>
      <name val="Arial"/>
      <family val="2"/>
    </font>
    <font>
      <b/>
      <sz val="10"/>
      <color indexed="10"/>
      <name val="Arial"/>
      <family val="2"/>
    </font>
    <font>
      <sz val="11.5"/>
      <name val="Symbol"/>
      <family val="0"/>
    </font>
    <font>
      <vertAlign val="subscript"/>
      <sz val="10"/>
      <name val="Arial"/>
      <family val="2"/>
    </font>
    <font>
      <vertAlign val="superscript"/>
      <sz val="12"/>
      <color indexed="8"/>
      <name val="Arial"/>
      <family val="2"/>
    </font>
    <font>
      <sz val="12"/>
      <color indexed="8"/>
      <name val="Arial"/>
      <family val="2"/>
    </font>
    <font>
      <sz val="12"/>
      <color indexed="8"/>
      <name val=""/>
      <family val="1"/>
    </font>
    <font>
      <b/>
      <sz val="10"/>
      <color indexed="8"/>
      <name val="Arial"/>
      <family val="2"/>
    </font>
    <font>
      <b/>
      <sz val="12"/>
      <color indexed="8"/>
      <name val="Arial"/>
      <family val="2"/>
    </font>
    <font>
      <sz val="10"/>
      <color indexed="10"/>
      <name val="Arial"/>
      <family val="2"/>
    </font>
  </fonts>
  <fills count="7">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19"/>
        <bgColor indexed="64"/>
      </patternFill>
    </fill>
    <fill>
      <patternFill patternType="solid">
        <fgColor indexed="44"/>
        <bgColor indexed="64"/>
      </patternFill>
    </fill>
    <fill>
      <patternFill patternType="solid">
        <fgColor indexed="50"/>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6">
    <xf numFmtId="164" fontId="0" fillId="0" borderId="0" xfId="0" applyAlignment="1">
      <alignment/>
    </xf>
    <xf numFmtId="164" fontId="1" fillId="0" borderId="0" xfId="0" applyFont="1" applyAlignment="1">
      <alignment/>
    </xf>
    <xf numFmtId="164" fontId="0" fillId="0" borderId="0" xfId="0" applyFont="1" applyAlignment="1">
      <alignment/>
    </xf>
    <xf numFmtId="164" fontId="2" fillId="0" borderId="0" xfId="0" applyFont="1" applyAlignment="1">
      <alignment/>
    </xf>
    <xf numFmtId="164" fontId="3" fillId="0" borderId="0" xfId="0" applyFont="1" applyBorder="1" applyAlignment="1">
      <alignment/>
    </xf>
    <xf numFmtId="164" fontId="4" fillId="2" borderId="0" xfId="0" applyFont="1" applyFill="1" applyBorder="1" applyAlignment="1">
      <alignment/>
    </xf>
    <xf numFmtId="164" fontId="0" fillId="2" borderId="0" xfId="0" applyFont="1" applyFill="1" applyAlignment="1">
      <alignment/>
    </xf>
    <xf numFmtId="164" fontId="0" fillId="2" borderId="0" xfId="0" applyFill="1" applyAlignment="1">
      <alignment/>
    </xf>
    <xf numFmtId="164" fontId="4" fillId="0" borderId="0" xfId="0" applyFont="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Alignment="1">
      <alignment/>
    </xf>
    <xf numFmtId="167" fontId="0" fillId="0" borderId="0" xfId="0" applyNumberFormat="1" applyAlignment="1">
      <alignment/>
    </xf>
    <xf numFmtId="168" fontId="0" fillId="0" borderId="0" xfId="0" applyNumberFormat="1" applyFont="1" applyAlignment="1">
      <alignment/>
    </xf>
    <xf numFmtId="164" fontId="9" fillId="0" borderId="0" xfId="0" applyFont="1" applyAlignment="1">
      <alignment/>
    </xf>
    <xf numFmtId="164" fontId="9" fillId="2" borderId="0" xfId="0" applyFont="1" applyFill="1" applyAlignment="1">
      <alignment/>
    </xf>
    <xf numFmtId="164" fontId="0" fillId="0" borderId="0" xfId="0" applyFont="1" applyBorder="1" applyAlignment="1">
      <alignment horizontal="right"/>
    </xf>
    <xf numFmtId="164" fontId="0" fillId="0" borderId="0" xfId="0" applyNumberFormat="1" applyAlignment="1">
      <alignment/>
    </xf>
    <xf numFmtId="164" fontId="0" fillId="2" borderId="0" xfId="0" applyFont="1" applyFill="1" applyBorder="1" applyAlignment="1">
      <alignment/>
    </xf>
    <xf numFmtId="164" fontId="10" fillId="2" borderId="0" xfId="0" applyFont="1" applyFill="1" applyAlignment="1">
      <alignment/>
    </xf>
    <xf numFmtId="167" fontId="0" fillId="0" borderId="0" xfId="0" applyNumberFormat="1" applyBorder="1" applyAlignment="1">
      <alignment/>
    </xf>
    <xf numFmtId="167" fontId="0" fillId="0" borderId="0" xfId="0" applyNumberFormat="1" applyFont="1" applyBorder="1" applyAlignment="1">
      <alignment/>
    </xf>
    <xf numFmtId="164" fontId="0" fillId="0" borderId="0" xfId="0" applyFill="1" applyAlignment="1">
      <alignment/>
    </xf>
    <xf numFmtId="169" fontId="0" fillId="0" borderId="0" xfId="0" applyNumberFormat="1" applyFont="1" applyAlignment="1">
      <alignment/>
    </xf>
    <xf numFmtId="165" fontId="0" fillId="2" borderId="0" xfId="0" applyNumberFormat="1" applyFill="1" applyAlignment="1">
      <alignment/>
    </xf>
    <xf numFmtId="167" fontId="0" fillId="2" borderId="0" xfId="0" applyNumberFormat="1" applyFill="1" applyBorder="1" applyAlignment="1">
      <alignment/>
    </xf>
    <xf numFmtId="164" fontId="0" fillId="2" borderId="0" xfId="0" applyFont="1" applyFill="1" applyAlignment="1">
      <alignment/>
    </xf>
    <xf numFmtId="164" fontId="0" fillId="3" borderId="0" xfId="0" applyFont="1" applyFill="1" applyBorder="1" applyAlignment="1">
      <alignment/>
    </xf>
    <xf numFmtId="164" fontId="0" fillId="4" borderId="0" xfId="0" applyFont="1" applyFill="1" applyBorder="1" applyAlignment="1">
      <alignment/>
    </xf>
    <xf numFmtId="164" fontId="3" fillId="5" borderId="0" xfId="0" applyFont="1" applyFill="1" applyBorder="1" applyAlignment="1">
      <alignment/>
    </xf>
    <xf numFmtId="164" fontId="3" fillId="6" borderId="0" xfId="0" applyFont="1" applyFill="1" applyBorder="1" applyAlignment="1">
      <alignment/>
    </xf>
    <xf numFmtId="164" fontId="0" fillId="5" borderId="0" xfId="0" applyFill="1" applyAlignment="1">
      <alignment/>
    </xf>
    <xf numFmtId="164" fontId="0" fillId="6" borderId="0" xfId="0" applyFill="1" applyAlignment="1">
      <alignment/>
    </xf>
    <xf numFmtId="167" fontId="0" fillId="6" borderId="0" xfId="0" applyNumberFormat="1" applyFill="1" applyBorder="1" applyAlignment="1">
      <alignment/>
    </xf>
    <xf numFmtId="164" fontId="0" fillId="6" borderId="0" xfId="0" applyFont="1" applyFill="1" applyAlignment="1">
      <alignment/>
    </xf>
    <xf numFmtId="164" fontId="0" fillId="5" borderId="0" xfId="0" applyFont="1" applyFill="1" applyBorder="1" applyAlignment="1">
      <alignment/>
    </xf>
    <xf numFmtId="169" fontId="0" fillId="5" borderId="0" xfId="0" applyNumberFormat="1" applyFill="1" applyAlignment="1">
      <alignment/>
    </xf>
    <xf numFmtId="164" fontId="0" fillId="5" borderId="0" xfId="0" applyFont="1" applyFill="1" applyAlignment="1">
      <alignment horizontal="right"/>
    </xf>
    <xf numFmtId="164" fontId="0" fillId="5" borderId="0" xfId="0" applyNumberFormat="1" applyFill="1" applyAlignment="1">
      <alignment/>
    </xf>
    <xf numFmtId="169" fontId="0" fillId="6" borderId="0" xfId="0" applyNumberFormat="1" applyFill="1" applyAlignment="1">
      <alignment/>
    </xf>
    <xf numFmtId="164" fontId="0" fillId="0" borderId="0" xfId="0" applyFont="1" applyFill="1" applyAlignment="1">
      <alignment/>
    </xf>
    <xf numFmtId="169" fontId="0" fillId="5" borderId="0" xfId="0" applyNumberFormat="1" applyFont="1" applyFill="1" applyAlignment="1">
      <alignment/>
    </xf>
    <xf numFmtId="164" fontId="0" fillId="5" borderId="0" xfId="0" applyNumberFormat="1" applyFont="1" applyFill="1" applyAlignment="1">
      <alignment/>
    </xf>
    <xf numFmtId="164" fontId="0" fillId="5" borderId="0" xfId="0" applyFont="1" applyFill="1" applyAlignment="1">
      <alignment/>
    </xf>
    <xf numFmtId="169" fontId="0" fillId="6" borderId="0" xfId="0" applyNumberFormat="1" applyFont="1" applyFill="1" applyAlignment="1">
      <alignment/>
    </xf>
    <xf numFmtId="164" fontId="4" fillId="6" borderId="0" xfId="0" applyFont="1" applyFill="1" applyAlignment="1">
      <alignment/>
    </xf>
    <xf numFmtId="164" fontId="9" fillId="0" borderId="0" xfId="0" applyFont="1" applyFill="1" applyAlignment="1">
      <alignment/>
    </xf>
    <xf numFmtId="164" fontId="4" fillId="0" borderId="0" xfId="0" applyFont="1" applyFill="1" applyAlignment="1">
      <alignment/>
    </xf>
    <xf numFmtId="169" fontId="4" fillId="5" borderId="0" xfId="0" applyNumberFormat="1" applyFont="1" applyFill="1" applyAlignment="1">
      <alignment/>
    </xf>
    <xf numFmtId="169" fontId="4" fillId="6" borderId="0" xfId="0" applyNumberFormat="1" applyFont="1" applyFill="1" applyAlignment="1">
      <alignment/>
    </xf>
    <xf numFmtId="169" fontId="0" fillId="0" borderId="0" xfId="0" applyNumberFormat="1" applyFill="1" applyAlignment="1">
      <alignment/>
    </xf>
    <xf numFmtId="164" fontId="4" fillId="0" borderId="0" xfId="0" applyFont="1" applyAlignment="1">
      <alignment/>
    </xf>
    <xf numFmtId="164" fontId="0" fillId="0" borderId="0" xfId="0" applyNumberFormat="1" applyFill="1" applyAlignment="1">
      <alignment/>
    </xf>
    <xf numFmtId="169" fontId="4" fillId="0" borderId="0" xfId="0" applyNumberFormat="1" applyFont="1" applyFill="1" applyAlignment="1">
      <alignment/>
    </xf>
    <xf numFmtId="164" fontId="0" fillId="0" borderId="0" xfId="0" applyFill="1" applyAlignment="1">
      <alignment wrapText="1"/>
    </xf>
    <xf numFmtId="164" fontId="0" fillId="0" borderId="0" xfId="0" applyFill="1" applyBorder="1" applyAlignment="1">
      <alignment/>
    </xf>
    <xf numFmtId="164" fontId="0" fillId="0" borderId="0" xfId="0" applyFont="1" applyFill="1" applyBorder="1" applyAlignment="1">
      <alignment wrapText="1"/>
    </xf>
    <xf numFmtId="169" fontId="0" fillId="0" borderId="0" xfId="0" applyNumberFormat="1" applyAlignment="1">
      <alignment/>
    </xf>
    <xf numFmtId="164" fontId="4" fillId="0" borderId="0" xfId="0" applyFont="1" applyBorder="1" applyAlignment="1">
      <alignment wrapText="1"/>
    </xf>
    <xf numFmtId="164" fontId="0" fillId="0" borderId="0" xfId="0" applyFont="1" applyBorder="1" applyAlignment="1">
      <alignment wrapText="1"/>
    </xf>
    <xf numFmtId="164" fontId="0" fillId="0" borderId="0" xfId="0" applyFont="1" applyBorder="1" applyAlignment="1">
      <alignment wrapText="1"/>
    </xf>
    <xf numFmtId="164" fontId="0" fillId="0" borderId="0" xfId="0" applyAlignment="1">
      <alignment wrapText="1"/>
    </xf>
    <xf numFmtId="169" fontId="4" fillId="0" borderId="0" xfId="0" applyNumberFormat="1" applyFont="1" applyAlignment="1">
      <alignment/>
    </xf>
    <xf numFmtId="164" fontId="0" fillId="0" borderId="0" xfId="0" applyFont="1" applyBorder="1" applyAlignment="1">
      <alignment horizontal="center"/>
    </xf>
    <xf numFmtId="164" fontId="4" fillId="0" borderId="0" xfId="0" applyFont="1" applyBorder="1" applyAlignment="1">
      <alignment/>
    </xf>
    <xf numFmtId="164" fontId="3" fillId="2" borderId="0" xfId="0" applyFont="1" applyFill="1" applyBorder="1" applyAlignment="1">
      <alignment/>
    </xf>
    <xf numFmtId="164" fontId="4" fillId="0" borderId="0" xfId="0" applyFont="1" applyBorder="1" applyAlignment="1">
      <alignment horizontal="center"/>
    </xf>
    <xf numFmtId="164" fontId="4" fillId="0" borderId="0" xfId="0" applyNumberFormat="1" applyFont="1" applyBorder="1" applyAlignment="1">
      <alignment/>
    </xf>
    <xf numFmtId="164" fontId="4" fillId="2" borderId="0" xfId="0" applyFont="1" applyFill="1" applyAlignment="1">
      <alignment/>
    </xf>
    <xf numFmtId="164" fontId="10" fillId="0" borderId="0" xfId="0" applyFont="1" applyAlignment="1">
      <alignment/>
    </xf>
    <xf numFmtId="164" fontId="17" fillId="0" borderId="0" xfId="0" applyFont="1" applyAlignment="1">
      <alignment/>
    </xf>
    <xf numFmtId="166" fontId="0" fillId="0" borderId="0" xfId="0" applyNumberFormat="1" applyFill="1" applyAlignment="1">
      <alignment/>
    </xf>
    <xf numFmtId="164" fontId="0" fillId="0" borderId="0" xfId="0" applyFont="1" applyFill="1" applyAlignment="1">
      <alignment horizontal="right"/>
    </xf>
    <xf numFmtId="164" fontId="4" fillId="0" borderId="0" xfId="0" applyFont="1" applyAlignment="1">
      <alignment horizontal="center"/>
    </xf>
    <xf numFmtId="164"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5C852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142875</xdr:rowOff>
    </xdr:from>
    <xdr:to>
      <xdr:col>6</xdr:col>
      <xdr:colOff>142875</xdr:colOff>
      <xdr:row>34</xdr:row>
      <xdr:rowOff>19050</xdr:rowOff>
    </xdr:to>
    <xdr:pic>
      <xdr:nvPicPr>
        <xdr:cNvPr id="1" name="Grafik 1"/>
        <xdr:cNvPicPr preferRelativeResize="1">
          <a:picLocks noChangeAspect="1"/>
        </xdr:cNvPicPr>
      </xdr:nvPicPr>
      <xdr:blipFill>
        <a:blip r:embed="rId1"/>
        <a:stretch>
          <a:fillRect/>
        </a:stretch>
      </xdr:blipFill>
      <xdr:spPr>
        <a:xfrm>
          <a:off x="4667250" y="5210175"/>
          <a:ext cx="4638675" cy="685800"/>
        </a:xfrm>
        <a:prstGeom prst="rect">
          <a:avLst/>
        </a:prstGeom>
        <a:blipFill>
          <a:blip r:embed=""/>
          <a:srcRect/>
          <a:stretch>
            <a:fillRect/>
          </a:stretch>
        </a:blipFill>
        <a:ln w="9525" cmpd="sng">
          <a:noFill/>
        </a:ln>
      </xdr:spPr>
    </xdr:pic>
    <xdr:clientData/>
  </xdr:twoCellAnchor>
  <xdr:twoCellAnchor>
    <xdr:from>
      <xdr:col>2</xdr:col>
      <xdr:colOff>0</xdr:colOff>
      <xdr:row>36</xdr:row>
      <xdr:rowOff>0</xdr:rowOff>
    </xdr:from>
    <xdr:to>
      <xdr:col>2</xdr:col>
      <xdr:colOff>2419350</xdr:colOff>
      <xdr:row>39</xdr:row>
      <xdr:rowOff>95250</xdr:rowOff>
    </xdr:to>
    <xdr:pic>
      <xdr:nvPicPr>
        <xdr:cNvPr id="2" name="Grafik 2"/>
        <xdr:cNvPicPr preferRelativeResize="1">
          <a:picLocks noChangeAspect="1"/>
        </xdr:cNvPicPr>
      </xdr:nvPicPr>
      <xdr:blipFill>
        <a:blip r:embed="rId2"/>
        <a:stretch>
          <a:fillRect/>
        </a:stretch>
      </xdr:blipFill>
      <xdr:spPr>
        <a:xfrm>
          <a:off x="4667250" y="6200775"/>
          <a:ext cx="2419350" cy="581025"/>
        </a:xfrm>
        <a:prstGeom prst="rect">
          <a:avLst/>
        </a:prstGeom>
        <a:blipFill>
          <a:blip r:embed=""/>
          <a:srcRect/>
          <a:stretch>
            <a:fillRect/>
          </a:stretch>
        </a:blipFill>
        <a:ln w="9525" cmpd="sng">
          <a:noFill/>
        </a:ln>
      </xdr:spPr>
    </xdr:pic>
    <xdr:clientData/>
  </xdr:twoCellAnchor>
  <xdr:twoCellAnchor>
    <xdr:from>
      <xdr:col>10</xdr:col>
      <xdr:colOff>28575</xdr:colOff>
      <xdr:row>30</xdr:row>
      <xdr:rowOff>85725</xdr:rowOff>
    </xdr:from>
    <xdr:to>
      <xdr:col>10</xdr:col>
      <xdr:colOff>819150</xdr:colOff>
      <xdr:row>31</xdr:row>
      <xdr:rowOff>123825</xdr:rowOff>
    </xdr:to>
    <xdr:pic>
      <xdr:nvPicPr>
        <xdr:cNvPr id="3" name="Grafik 3"/>
        <xdr:cNvPicPr preferRelativeResize="1">
          <a:picLocks noChangeAspect="1"/>
        </xdr:cNvPicPr>
      </xdr:nvPicPr>
      <xdr:blipFill>
        <a:blip r:embed="rId3"/>
        <a:stretch>
          <a:fillRect/>
        </a:stretch>
      </xdr:blipFill>
      <xdr:spPr>
        <a:xfrm>
          <a:off x="11896725" y="5314950"/>
          <a:ext cx="790575" cy="200025"/>
        </a:xfrm>
        <a:prstGeom prst="rect">
          <a:avLst/>
        </a:prstGeom>
        <a:blipFill>
          <a:blip r:embed=""/>
          <a:srcRect/>
          <a:stretch>
            <a:fillRect/>
          </a:stretch>
        </a:blipFill>
        <a:ln w="9525" cmpd="sng">
          <a:noFill/>
        </a:ln>
      </xdr:spPr>
    </xdr:pic>
    <xdr:clientData/>
  </xdr:twoCellAnchor>
  <xdr:twoCellAnchor>
    <xdr:from>
      <xdr:col>10</xdr:col>
      <xdr:colOff>1400175</xdr:colOff>
      <xdr:row>30</xdr:row>
      <xdr:rowOff>85725</xdr:rowOff>
    </xdr:from>
    <xdr:to>
      <xdr:col>10</xdr:col>
      <xdr:colOff>2333625</xdr:colOff>
      <xdr:row>31</xdr:row>
      <xdr:rowOff>133350</xdr:rowOff>
    </xdr:to>
    <xdr:pic>
      <xdr:nvPicPr>
        <xdr:cNvPr id="4" name="Grafik 4"/>
        <xdr:cNvPicPr preferRelativeResize="1">
          <a:picLocks noChangeAspect="1"/>
        </xdr:cNvPicPr>
      </xdr:nvPicPr>
      <xdr:blipFill>
        <a:blip r:embed="rId4"/>
        <a:stretch>
          <a:fillRect/>
        </a:stretch>
      </xdr:blipFill>
      <xdr:spPr>
        <a:xfrm>
          <a:off x="13268325" y="5314950"/>
          <a:ext cx="933450" cy="209550"/>
        </a:xfrm>
        <a:prstGeom prst="rect">
          <a:avLst/>
        </a:prstGeom>
        <a:blipFill>
          <a:blip r:embed=""/>
          <a:srcRect/>
          <a:stretch>
            <a:fillRect/>
          </a:stretch>
        </a:blipFill>
        <a:ln w="9525" cmpd="sng">
          <a:noFill/>
        </a:ln>
      </xdr:spPr>
    </xdr:pic>
    <xdr:clientData/>
  </xdr:twoCellAnchor>
  <xdr:twoCellAnchor>
    <xdr:from>
      <xdr:col>9</xdr:col>
      <xdr:colOff>180975</xdr:colOff>
      <xdr:row>32</xdr:row>
      <xdr:rowOff>123825</xdr:rowOff>
    </xdr:from>
    <xdr:to>
      <xdr:col>11</xdr:col>
      <xdr:colOff>704850</xdr:colOff>
      <xdr:row>38</xdr:row>
      <xdr:rowOff>142875</xdr:rowOff>
    </xdr:to>
    <xdr:pic>
      <xdr:nvPicPr>
        <xdr:cNvPr id="5" name="Grafik 5"/>
        <xdr:cNvPicPr preferRelativeResize="1">
          <a:picLocks noChangeAspect="1"/>
        </xdr:cNvPicPr>
      </xdr:nvPicPr>
      <xdr:blipFill>
        <a:blip r:embed="rId5"/>
        <a:stretch>
          <a:fillRect/>
        </a:stretch>
      </xdr:blipFill>
      <xdr:spPr>
        <a:xfrm>
          <a:off x="11772900" y="5676900"/>
          <a:ext cx="3171825" cy="990600"/>
        </a:xfrm>
        <a:prstGeom prst="rect">
          <a:avLst/>
        </a:prstGeom>
        <a:blipFill>
          <a:blip r:embed=""/>
          <a:srcRect/>
          <a:stretch>
            <a:fillRect/>
          </a:stretch>
        </a:blipFill>
        <a:ln w="9525" cmpd="sng">
          <a:noFill/>
        </a:ln>
      </xdr:spPr>
    </xdr:pic>
    <xdr:clientData/>
  </xdr:twoCellAnchor>
  <xdr:twoCellAnchor>
    <xdr:from>
      <xdr:col>1</xdr:col>
      <xdr:colOff>304800</xdr:colOff>
      <xdr:row>63</xdr:row>
      <xdr:rowOff>76200</xdr:rowOff>
    </xdr:from>
    <xdr:to>
      <xdr:col>7</xdr:col>
      <xdr:colOff>1485900</xdr:colOff>
      <xdr:row>75</xdr:row>
      <xdr:rowOff>19050</xdr:rowOff>
    </xdr:to>
    <xdr:pic>
      <xdr:nvPicPr>
        <xdr:cNvPr id="6" name="Grafik 6"/>
        <xdr:cNvPicPr preferRelativeResize="1">
          <a:picLocks noChangeAspect="1"/>
        </xdr:cNvPicPr>
      </xdr:nvPicPr>
      <xdr:blipFill>
        <a:blip r:embed="rId6"/>
        <a:stretch>
          <a:fillRect/>
        </a:stretch>
      </xdr:blipFill>
      <xdr:spPr>
        <a:xfrm>
          <a:off x="933450" y="12706350"/>
          <a:ext cx="10191750" cy="7553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iversum-jaguste.piranho.de/" TargetMode="External" /><Relationship Id="rId2" Type="http://schemas.openxmlformats.org/officeDocument/2006/relationships/hyperlink" Target="http://de.wikipedia.org/wiki/Pioneer-Anomalie" TargetMode="External" /><Relationship Id="rId3" Type="http://schemas.openxmlformats.org/officeDocument/2006/relationships/hyperlink" Target="http://photonik.physik.hu-berlin.de/ede/skripten/04mechall.pdf" TargetMode="External" /><Relationship Id="rId4" Type="http://schemas.openxmlformats.org/officeDocument/2006/relationships/hyperlink" Target="http://arxiv.org/PS_cache/gr-qc/pdf/0104/0104064v5.pdf" TargetMode="External" /><Relationship Id="rId5" Type="http://schemas.openxmlformats.org/officeDocument/2006/relationships/hyperlink" Target="http://de.wikipedia.org/wiki/Zeitdilatation#Bei_konstanter_Geschwindigkeit" TargetMode="External" /><Relationship Id="rId6" Type="http://schemas.openxmlformats.org/officeDocument/2006/relationships/hyperlink" Target="http://de.wikipedia.org/wiki/Pioneer-Anomalie"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22"/>
  <sheetViews>
    <sheetView tabSelected="1" workbookViewId="0" topLeftCell="A1">
      <selection activeCell="C20" sqref="C20"/>
    </sheetView>
  </sheetViews>
  <sheetFormatPr defaultColWidth="11.421875" defaultRowHeight="12.75"/>
  <cols>
    <col min="1" max="1" width="9.421875" style="0" customWidth="1"/>
    <col min="2" max="2" width="60.57421875" style="0" customWidth="1"/>
    <col min="3" max="3" width="41.00390625" style="0" customWidth="1"/>
    <col min="5" max="5" width="4.57421875" style="0" customWidth="1"/>
    <col min="6" max="6" width="10.421875" style="0" customWidth="1"/>
    <col min="7" max="7" width="7.140625" style="0" customWidth="1"/>
    <col min="8" max="8" width="22.7109375" style="0" customWidth="1"/>
    <col min="9" max="9" width="6.57421875" style="0" customWidth="1"/>
    <col min="10" max="10" width="4.140625" style="0" customWidth="1"/>
    <col min="11" max="11" width="35.57421875" style="0" customWidth="1"/>
    <col min="13" max="13" width="41.421875" style="0" customWidth="1"/>
    <col min="14" max="14" width="45.8515625" style="0" customWidth="1"/>
  </cols>
  <sheetData>
    <row r="1" spans="1:3" ht="17.25">
      <c r="A1" s="1"/>
      <c r="C1" s="2"/>
    </row>
    <row r="2" spans="2:3" ht="17.25">
      <c r="B2" s="1" t="s">
        <v>0</v>
      </c>
      <c r="C2" s="2"/>
    </row>
    <row r="3" spans="1:3" ht="17.25">
      <c r="A3" s="1"/>
      <c r="C3" s="2"/>
    </row>
    <row r="4" spans="2:3" ht="15">
      <c r="B4" s="3" t="s">
        <v>1</v>
      </c>
      <c r="C4" s="2"/>
    </row>
    <row r="5" spans="2:3" ht="12.75">
      <c r="B5" s="4" t="s">
        <v>2</v>
      </c>
      <c r="C5" s="4"/>
    </row>
    <row r="6" ht="12.75">
      <c r="C6" s="2"/>
    </row>
    <row r="7" ht="12.75">
      <c r="C7" s="2"/>
    </row>
    <row r="8" spans="1:3" s="7" customFormat="1" ht="12.75">
      <c r="A8" s="5" t="s">
        <v>3</v>
      </c>
      <c r="B8" s="5"/>
      <c r="C8" s="6"/>
    </row>
    <row r="9" spans="2:11" ht="15">
      <c r="B9" t="s">
        <v>4</v>
      </c>
      <c r="C9" s="8" t="s">
        <v>5</v>
      </c>
      <c r="D9" s="4" t="s">
        <v>6</v>
      </c>
      <c r="E9" s="4"/>
      <c r="F9" s="4"/>
      <c r="G9" s="4"/>
      <c r="H9" s="4"/>
      <c r="I9" s="4"/>
      <c r="J9" s="4"/>
      <c r="K9" s="4"/>
    </row>
    <row r="10" spans="2:11" ht="12.75">
      <c r="B10" t="s">
        <v>7</v>
      </c>
      <c r="C10">
        <v>81</v>
      </c>
      <c r="D10" s="9" t="s">
        <v>8</v>
      </c>
      <c r="E10" s="9"/>
      <c r="F10" s="9"/>
      <c r="G10" s="9"/>
      <c r="H10" s="9"/>
      <c r="I10" s="9"/>
      <c r="J10" s="9"/>
      <c r="K10" s="9"/>
    </row>
    <row r="11" spans="2:4" ht="12.75">
      <c r="B11" t="s">
        <v>9</v>
      </c>
      <c r="C11" s="10">
        <v>299792458</v>
      </c>
      <c r="D11" t="s">
        <v>10</v>
      </c>
    </row>
    <row r="12" spans="2:4" ht="12.75">
      <c r="B12" t="s">
        <v>11</v>
      </c>
      <c r="C12" s="10">
        <v>149597870691</v>
      </c>
      <c r="D12" t="s">
        <v>12</v>
      </c>
    </row>
    <row r="13" spans="2:4" ht="12.75">
      <c r="B13" t="s">
        <v>13</v>
      </c>
      <c r="C13" s="11">
        <f>6.6742867*10^-11</f>
        <v>6.674286699999999E-11</v>
      </c>
      <c r="D13" s="12" t="s">
        <v>14</v>
      </c>
    </row>
    <row r="14" spans="2:5" ht="12.75">
      <c r="B14" t="s">
        <v>15</v>
      </c>
      <c r="C14" s="13">
        <f>1.989*10^30</f>
        <v>1.989E+30</v>
      </c>
      <c r="D14" s="14" t="s">
        <v>16</v>
      </c>
      <c r="E14" s="13"/>
    </row>
    <row r="15" spans="2:4" ht="12.75">
      <c r="B15" t="s">
        <v>17</v>
      </c>
      <c r="C15" s="13">
        <f>5.974*10^24</f>
        <v>5.974E+24</v>
      </c>
      <c r="D15" t="s">
        <v>16</v>
      </c>
    </row>
    <row r="16" spans="2:4" ht="12.75">
      <c r="B16" t="s">
        <v>18</v>
      </c>
      <c r="C16" s="13">
        <f>12730000/2</f>
        <v>6365000</v>
      </c>
      <c r="D16" t="s">
        <v>12</v>
      </c>
    </row>
    <row r="17" spans="2:4" ht="12.75">
      <c r="B17" t="s">
        <v>19</v>
      </c>
      <c r="C17" s="10">
        <v>12220</v>
      </c>
      <c r="D17" t="s">
        <v>10</v>
      </c>
    </row>
    <row r="19" spans="1:13" ht="12.75">
      <c r="A19" s="15" t="s">
        <v>20</v>
      </c>
      <c r="B19" s="7" t="s">
        <v>21</v>
      </c>
      <c r="C19" s="16">
        <v>19</v>
      </c>
      <c r="D19" s="7" t="s">
        <v>22</v>
      </c>
      <c r="E19" s="17" t="s">
        <v>23</v>
      </c>
      <c r="F19" s="17"/>
      <c r="G19" s="18">
        <f>C12/C11</f>
        <v>499.00478380613566</v>
      </c>
      <c r="H19" t="s">
        <v>24</v>
      </c>
      <c r="L19" s="19" t="s">
        <v>25</v>
      </c>
      <c r="M19" s="19"/>
    </row>
    <row r="20" spans="1:13" ht="16.5">
      <c r="A20" s="15" t="s">
        <v>20</v>
      </c>
      <c r="B20" s="20" t="s">
        <v>26</v>
      </c>
      <c r="C20" s="16">
        <f>499*7</f>
        <v>3493</v>
      </c>
      <c r="D20" s="7" t="s">
        <v>27</v>
      </c>
      <c r="E20" s="21">
        <f>C20*C11</f>
        <v>1047175055794</v>
      </c>
      <c r="F20" s="21"/>
      <c r="G20" s="21"/>
      <c r="H20" t="s">
        <v>28</v>
      </c>
      <c r="I20" s="18">
        <f>C20/G19+C19</f>
        <v>25.999932893142436</v>
      </c>
      <c r="J20" s="9" t="s">
        <v>29</v>
      </c>
      <c r="K20" s="9"/>
      <c r="L20" s="19" t="s">
        <v>30</v>
      </c>
      <c r="M20" s="19"/>
    </row>
    <row r="21" spans="1:13" ht="14.25">
      <c r="A21" s="15"/>
      <c r="B21" s="20"/>
      <c r="C21" s="16"/>
      <c r="D21" s="7"/>
      <c r="E21" s="22" t="s">
        <v>31</v>
      </c>
      <c r="F21" s="22"/>
      <c r="G21" s="22"/>
      <c r="H21" s="22"/>
      <c r="I21" s="22"/>
      <c r="J21" s="22"/>
      <c r="K21" s="22"/>
      <c r="L21" s="23"/>
      <c r="M21" s="23"/>
    </row>
    <row r="22" ht="12.75">
      <c r="L22" s="24"/>
    </row>
    <row r="23" spans="2:7" ht="15">
      <c r="B23" t="s">
        <v>32</v>
      </c>
      <c r="C23" s="10">
        <f>C19*C12</f>
        <v>2842359543129</v>
      </c>
      <c r="D23" s="12" t="s">
        <v>33</v>
      </c>
      <c r="E23" s="18">
        <f>C19-1</f>
        <v>18</v>
      </c>
      <c r="F23" s="9" t="s">
        <v>34</v>
      </c>
      <c r="G23" s="9"/>
    </row>
    <row r="24" spans="2:3" ht="16.5">
      <c r="B24" t="s">
        <v>35</v>
      </c>
      <c r="C24" s="10">
        <f>C23+E20</f>
        <v>3889534598923</v>
      </c>
    </row>
    <row r="25" ht="12.75">
      <c r="C25" s="10"/>
    </row>
    <row r="26" spans="1:3" s="7" customFormat="1" ht="12.75">
      <c r="A26" s="5" t="s">
        <v>36</v>
      </c>
      <c r="B26" s="5"/>
      <c r="C26" s="25"/>
    </row>
    <row r="27" spans="12:14" s="7" customFormat="1" ht="12.75">
      <c r="L27" s="26"/>
      <c r="M27" s="27"/>
      <c r="N27" s="27"/>
    </row>
    <row r="28" spans="1:14" s="7" customFormat="1" ht="12.75">
      <c r="A28" s="5" t="s">
        <v>37</v>
      </c>
      <c r="B28" s="5"/>
      <c r="C28" s="28" t="s">
        <v>38</v>
      </c>
      <c r="D28" s="28"/>
      <c r="E28" s="28"/>
      <c r="F28" s="28"/>
      <c r="G28" s="28"/>
      <c r="H28" s="28"/>
      <c r="K28" s="29" t="s">
        <v>39</v>
      </c>
      <c r="L28" s="29"/>
      <c r="M28" s="29"/>
      <c r="N28" s="27"/>
    </row>
    <row r="29" spans="3:14" ht="12.75">
      <c r="C29" s="28" t="s">
        <v>40</v>
      </c>
      <c r="D29" s="28"/>
      <c r="E29" s="28"/>
      <c r="F29" s="28"/>
      <c r="G29" s="28"/>
      <c r="H29" s="28"/>
      <c r="K29" s="29" t="s">
        <v>41</v>
      </c>
      <c r="L29" s="29"/>
      <c r="M29" s="29"/>
      <c r="N29" s="12"/>
    </row>
    <row r="30" spans="3:14" ht="12.75">
      <c r="C30" s="30" t="s">
        <v>42</v>
      </c>
      <c r="D30" s="30"/>
      <c r="E30" s="30"/>
      <c r="F30" s="30"/>
      <c r="G30" s="30"/>
      <c r="H30" s="30"/>
      <c r="K30" s="31" t="s">
        <v>43</v>
      </c>
      <c r="L30" s="31"/>
      <c r="M30" s="31"/>
      <c r="N30" s="12"/>
    </row>
    <row r="31" spans="3:14" ht="12.75">
      <c r="C31" s="32"/>
      <c r="D31" s="32"/>
      <c r="E31" s="32"/>
      <c r="F31" s="32"/>
      <c r="G31" s="32"/>
      <c r="H31" s="32"/>
      <c r="K31" s="33"/>
      <c r="L31" s="34"/>
      <c r="M31" s="35"/>
      <c r="N31" s="12"/>
    </row>
    <row r="32" spans="3:14" ht="12.75">
      <c r="C32" s="32"/>
      <c r="D32" s="32"/>
      <c r="E32" s="32"/>
      <c r="F32" s="32"/>
      <c r="G32" s="32"/>
      <c r="H32" s="32"/>
      <c r="K32" s="33"/>
      <c r="L32" s="34"/>
      <c r="M32" s="35"/>
      <c r="N32" s="12"/>
    </row>
    <row r="33" spans="3:14" ht="12.75">
      <c r="C33" s="32"/>
      <c r="D33" s="32"/>
      <c r="E33" s="32"/>
      <c r="F33" s="32"/>
      <c r="G33" s="32"/>
      <c r="H33" s="32"/>
      <c r="K33" s="33"/>
      <c r="L33" s="34"/>
      <c r="M33" s="35"/>
      <c r="N33" s="12"/>
    </row>
    <row r="34" spans="3:14" ht="12.75">
      <c r="C34" s="32"/>
      <c r="D34" s="32"/>
      <c r="E34" s="32"/>
      <c r="F34" s="32"/>
      <c r="G34" s="32"/>
      <c r="H34" s="32"/>
      <c r="K34" s="33"/>
      <c r="L34" s="34"/>
      <c r="M34" s="35"/>
      <c r="N34" s="12"/>
    </row>
    <row r="35" spans="3:14" ht="12.75">
      <c r="C35" s="32"/>
      <c r="D35" s="32"/>
      <c r="E35" s="32"/>
      <c r="F35" s="32"/>
      <c r="G35" s="32"/>
      <c r="H35" s="32"/>
      <c r="K35" s="33"/>
      <c r="L35" s="34"/>
      <c r="M35" s="35"/>
      <c r="N35" s="12"/>
    </row>
    <row r="36" spans="3:14" ht="12.75">
      <c r="C36" s="32"/>
      <c r="D36" s="32"/>
      <c r="E36" s="32"/>
      <c r="F36" s="32"/>
      <c r="G36" s="32"/>
      <c r="H36" s="32"/>
      <c r="K36" s="33"/>
      <c r="L36" s="34"/>
      <c r="M36" s="35" t="s">
        <v>44</v>
      </c>
      <c r="N36" s="12"/>
    </row>
    <row r="37" spans="3:14" ht="12.75">
      <c r="C37" s="32"/>
      <c r="D37" s="32"/>
      <c r="E37" s="32"/>
      <c r="F37" s="32"/>
      <c r="G37" s="32"/>
      <c r="H37" s="32"/>
      <c r="K37" s="33"/>
      <c r="L37" s="34"/>
      <c r="M37" s="35" t="s">
        <v>45</v>
      </c>
      <c r="N37" s="12"/>
    </row>
    <row r="38" spans="3:14" ht="12.75">
      <c r="C38" s="32"/>
      <c r="D38" s="36" t="s">
        <v>46</v>
      </c>
      <c r="E38" s="36"/>
      <c r="F38" s="36"/>
      <c r="G38" s="36"/>
      <c r="H38" s="36"/>
      <c r="K38" s="33"/>
      <c r="L38" s="34"/>
      <c r="M38" s="35"/>
      <c r="N38" s="12"/>
    </row>
    <row r="39" spans="3:14" ht="12.75">
      <c r="C39" s="32"/>
      <c r="D39" s="36" t="s">
        <v>47</v>
      </c>
      <c r="E39" s="36"/>
      <c r="F39" s="36"/>
      <c r="G39" s="36"/>
      <c r="H39" s="36"/>
      <c r="K39" s="33"/>
      <c r="L39" s="34"/>
      <c r="M39" s="35" t="s">
        <v>48</v>
      </c>
      <c r="N39" s="12"/>
    </row>
    <row r="40" spans="3:14" ht="12.75">
      <c r="C40" s="32"/>
      <c r="D40" s="36" t="s">
        <v>49</v>
      </c>
      <c r="E40" s="36"/>
      <c r="F40" s="36"/>
      <c r="G40" s="36"/>
      <c r="H40" s="36"/>
      <c r="K40" s="33"/>
      <c r="L40" s="34"/>
      <c r="M40" s="35" t="s">
        <v>50</v>
      </c>
      <c r="N40" s="12"/>
    </row>
    <row r="41" spans="3:14" ht="12.75">
      <c r="C41" s="32"/>
      <c r="D41" s="32"/>
      <c r="E41" s="32"/>
      <c r="F41" s="32"/>
      <c r="G41" s="32"/>
      <c r="H41" s="32"/>
      <c r="K41" s="33"/>
      <c r="L41" s="34"/>
      <c r="M41" s="35" t="s">
        <v>51</v>
      </c>
      <c r="N41" s="12"/>
    </row>
    <row r="42" spans="2:13" ht="15">
      <c r="B42" t="s">
        <v>52</v>
      </c>
      <c r="C42" s="37">
        <f>2*C13*C14/C11^2</f>
        <v>2954.120668313247</v>
      </c>
      <c r="D42" s="38"/>
      <c r="E42" s="39"/>
      <c r="F42" s="32"/>
      <c r="G42" s="32"/>
      <c r="H42" s="32"/>
      <c r="K42" s="33"/>
      <c r="L42" s="40"/>
      <c r="M42" s="33"/>
    </row>
    <row r="43" spans="2:13" s="41" customFormat="1" ht="12.75">
      <c r="B43" s="41" t="s">
        <v>53</v>
      </c>
      <c r="C43" s="42">
        <f>C42/C11*LN(1+C23/(C12-C42))</f>
        <v>2.951960413045936E-05</v>
      </c>
      <c r="D43" s="38"/>
      <c r="E43" s="43"/>
      <c r="F43" s="44"/>
      <c r="G43" s="44"/>
      <c r="H43" s="42"/>
      <c r="K43" s="40">
        <f>2*C13*C14*LN(C23/C12)/C11^3</f>
        <v>2.9014165676385158E-05</v>
      </c>
      <c r="L43" s="45"/>
      <c r="M43" s="35"/>
    </row>
    <row r="44" spans="3:13" ht="12.75">
      <c r="C44" s="37"/>
      <c r="D44" s="38"/>
      <c r="E44" s="39"/>
      <c r="F44" s="32"/>
      <c r="G44" s="32"/>
      <c r="H44" s="32"/>
      <c r="K44" s="33"/>
      <c r="L44" s="40"/>
      <c r="M44" s="33"/>
    </row>
    <row r="45" spans="2:13" s="41" customFormat="1" ht="12.75">
      <c r="B45" s="41" t="s">
        <v>54</v>
      </c>
      <c r="C45" s="42">
        <f>C42/C11*LN(1+C24/(C12-C42))</f>
        <v>3.247677604728295E-05</v>
      </c>
      <c r="D45" s="38"/>
      <c r="E45" s="43"/>
      <c r="F45" s="44"/>
      <c r="G45" s="44"/>
      <c r="H45" s="44"/>
      <c r="K45" s="40">
        <f>2*C13*C14*LN(C24/C12)/C11^3</f>
        <v>3.210488603297811E-05</v>
      </c>
      <c r="L45" s="45"/>
      <c r="M45" s="35"/>
    </row>
    <row r="46" spans="3:13" ht="12.75">
      <c r="C46" s="32"/>
      <c r="D46" s="32"/>
      <c r="E46" s="32"/>
      <c r="F46" s="32"/>
      <c r="G46" s="32"/>
      <c r="H46" s="32"/>
      <c r="K46" s="46"/>
      <c r="L46" s="40"/>
      <c r="M46" s="33"/>
    </row>
    <row r="47" spans="1:14" s="23" customFormat="1" ht="14.25">
      <c r="A47" s="47" t="s">
        <v>55</v>
      </c>
      <c r="B47" s="48" t="s">
        <v>56</v>
      </c>
      <c r="C47" s="49">
        <f>(C43-C45)/C20*10^10</f>
        <v>-8.465994608713409</v>
      </c>
      <c r="D47" s="49" t="s">
        <v>57</v>
      </c>
      <c r="E47" s="39"/>
      <c r="F47" s="32"/>
      <c r="G47" s="32"/>
      <c r="H47" s="37"/>
      <c r="K47" s="50">
        <f>(K43-K45)/C20*10^10</f>
        <v>-8.848326242751078</v>
      </c>
      <c r="L47" s="50" t="s">
        <v>57</v>
      </c>
      <c r="M47" s="33"/>
      <c r="N47" s="51"/>
    </row>
    <row r="48" spans="2:13" ht="15">
      <c r="B48" s="52" t="s">
        <v>58</v>
      </c>
      <c r="C48" s="37"/>
      <c r="D48" s="32"/>
      <c r="E48" s="32"/>
      <c r="F48" s="32"/>
      <c r="G48" s="32"/>
      <c r="H48" s="32"/>
      <c r="K48" s="33"/>
      <c r="L48" s="33"/>
      <c r="M48" s="33"/>
    </row>
    <row r="49" spans="3:11" s="23" customFormat="1" ht="12.75">
      <c r="C49" s="51"/>
      <c r="E49" s="53"/>
      <c r="H49" s="51"/>
      <c r="K49" s="51"/>
    </row>
    <row r="50" spans="2:11" s="23" customFormat="1" ht="12.75">
      <c r="B50" s="48" t="s">
        <v>59</v>
      </c>
      <c r="C50" s="51" t="s">
        <v>60</v>
      </c>
      <c r="E50" s="53"/>
      <c r="H50" s="51"/>
      <c r="K50" s="51"/>
    </row>
    <row r="51" spans="2:11" s="23" customFormat="1" ht="12.75">
      <c r="B51" s="48"/>
      <c r="C51" s="51" t="s">
        <v>61</v>
      </c>
      <c r="E51" s="53"/>
      <c r="H51" s="51"/>
      <c r="K51" s="51"/>
    </row>
    <row r="52" spans="2:11" s="23" customFormat="1" ht="12.75">
      <c r="B52" s="48"/>
      <c r="C52" s="51"/>
      <c r="E52" s="53"/>
      <c r="H52" s="51"/>
      <c r="K52" s="51"/>
    </row>
    <row r="53" spans="2:11" s="23" customFormat="1" ht="12.75">
      <c r="B53" s="48"/>
      <c r="C53" s="54" t="s">
        <v>62</v>
      </c>
      <c r="E53" s="53"/>
      <c r="H53" s="51"/>
      <c r="K53" s="51"/>
    </row>
    <row r="54" spans="2:11" s="23" customFormat="1" ht="12.75">
      <c r="B54" s="48"/>
      <c r="C54" s="54" t="s">
        <v>63</v>
      </c>
      <c r="E54" s="53"/>
      <c r="H54" s="51"/>
      <c r="K54" s="51"/>
    </row>
    <row r="55" spans="3:11" s="23" customFormat="1" ht="12.75">
      <c r="C55" s="54" t="s">
        <v>64</v>
      </c>
      <c r="E55" s="53"/>
      <c r="H55" s="51"/>
      <c r="K55" s="51"/>
    </row>
    <row r="56" spans="3:11" s="23" customFormat="1" ht="12.75">
      <c r="C56" s="54" t="s">
        <v>65</v>
      </c>
      <c r="E56" s="53"/>
      <c r="H56" s="51"/>
      <c r="K56" s="51"/>
    </row>
    <row r="57" spans="3:11" s="23" customFormat="1" ht="12.75">
      <c r="C57" s="54" t="s">
        <v>66</v>
      </c>
      <c r="D57" s="55"/>
      <c r="E57" s="53"/>
      <c r="H57" s="51"/>
      <c r="K57" s="51"/>
    </row>
    <row r="58" spans="3:11" s="23" customFormat="1" ht="7.5" customHeight="1">
      <c r="C58" s="51"/>
      <c r="D58" s="56"/>
      <c r="E58" s="56"/>
      <c r="F58" s="56"/>
      <c r="G58" s="56"/>
      <c r="H58" s="56"/>
      <c r="I58" s="56"/>
      <c r="J58" s="56"/>
      <c r="K58" s="56"/>
    </row>
    <row r="59" spans="3:11" s="23" customFormat="1" ht="85.5" customHeight="1">
      <c r="C59" s="57" t="s">
        <v>67</v>
      </c>
      <c r="D59" s="57"/>
      <c r="E59" s="57"/>
      <c r="F59" s="57"/>
      <c r="G59" s="57"/>
      <c r="H59" s="57"/>
      <c r="I59" s="57"/>
      <c r="J59" s="57"/>
      <c r="K59" s="55"/>
    </row>
    <row r="60" spans="3:11" s="23" customFormat="1" ht="60.75" customHeight="1">
      <c r="C60" s="57" t="s">
        <v>68</v>
      </c>
      <c r="D60" s="57"/>
      <c r="E60" s="57"/>
      <c r="F60" s="57"/>
      <c r="G60" s="57"/>
      <c r="H60" s="57"/>
      <c r="I60" s="57"/>
      <c r="J60" s="57"/>
      <c r="K60" s="51"/>
    </row>
    <row r="61" spans="3:11" s="23" customFormat="1" ht="53.25" customHeight="1">
      <c r="C61" s="57" t="s">
        <v>69</v>
      </c>
      <c r="D61" s="57"/>
      <c r="E61" s="57"/>
      <c r="F61" s="57"/>
      <c r="G61" s="57"/>
      <c r="H61" s="57"/>
      <c r="I61" s="57"/>
      <c r="J61" s="57"/>
      <c r="K61" s="51"/>
    </row>
    <row r="62" spans="3:11" s="23" customFormat="1" ht="12.75">
      <c r="C62" s="51"/>
      <c r="E62" s="53"/>
      <c r="H62" s="51"/>
      <c r="K62" s="51"/>
    </row>
    <row r="63" spans="1:12" s="7" customFormat="1" ht="12.75">
      <c r="A63" s="5" t="s">
        <v>70</v>
      </c>
      <c r="B63" s="5"/>
      <c r="C63" s="5"/>
      <c r="D63" s="5"/>
      <c r="E63" s="5"/>
      <c r="F63" s="5"/>
      <c r="G63" s="5"/>
      <c r="H63" s="5"/>
      <c r="I63" s="5"/>
      <c r="J63" s="5"/>
      <c r="K63" s="5"/>
      <c r="L63" s="5"/>
    </row>
    <row r="64" ht="12.75">
      <c r="C64" s="58"/>
    </row>
    <row r="65" spans="3:12" ht="12.75" customHeight="1">
      <c r="C65" s="58"/>
      <c r="K65" s="59" t="s">
        <v>71</v>
      </c>
      <c r="L65" s="59"/>
    </row>
    <row r="66" spans="3:12" ht="60.75" customHeight="1">
      <c r="C66" s="58"/>
      <c r="K66" s="60" t="s">
        <v>72</v>
      </c>
      <c r="L66" s="60"/>
    </row>
    <row r="67" spans="3:12" ht="114.75" customHeight="1">
      <c r="C67" s="58"/>
      <c r="K67" s="60" t="s">
        <v>73</v>
      </c>
      <c r="L67" s="60"/>
    </row>
    <row r="68" spans="3:12" ht="120.75" customHeight="1">
      <c r="C68" s="58"/>
      <c r="K68" s="61" t="s">
        <v>74</v>
      </c>
      <c r="L68" s="61"/>
    </row>
    <row r="69" spans="3:12" ht="148.5" customHeight="1">
      <c r="C69" s="58"/>
      <c r="K69" s="60" t="s">
        <v>75</v>
      </c>
      <c r="L69" s="60"/>
    </row>
    <row r="70" spans="3:12" ht="12.75" customHeight="1">
      <c r="C70" s="58"/>
      <c r="K70" s="60"/>
      <c r="L70" s="60"/>
    </row>
    <row r="71" spans="3:12" ht="65.25" customHeight="1">
      <c r="C71" s="58"/>
      <c r="K71" s="60" t="s">
        <v>76</v>
      </c>
      <c r="L71" s="60"/>
    </row>
    <row r="72" spans="3:11" ht="12.75">
      <c r="C72" s="58"/>
      <c r="K72" s="62"/>
    </row>
    <row r="73" spans="3:11" ht="12.75">
      <c r="C73" s="58"/>
      <c r="K73" s="62"/>
    </row>
    <row r="74" spans="3:11" ht="12.75">
      <c r="C74" s="58"/>
      <c r="K74" s="62"/>
    </row>
    <row r="75" spans="3:11" ht="12.75">
      <c r="C75" s="58"/>
      <c r="K75" s="62"/>
    </row>
    <row r="76" spans="3:12" ht="12.75">
      <c r="C76" s="58"/>
      <c r="K76" s="52"/>
      <c r="L76" s="63"/>
    </row>
    <row r="77" spans="1:12" s="7" customFormat="1" ht="12.75">
      <c r="A77" s="5" t="s">
        <v>77</v>
      </c>
      <c r="B77" s="5"/>
      <c r="C77" s="19" t="s">
        <v>78</v>
      </c>
      <c r="D77" s="19"/>
      <c r="E77" s="19"/>
      <c r="F77" s="19"/>
      <c r="G77" s="19"/>
      <c r="H77" s="19"/>
      <c r="I77" s="19"/>
      <c r="J77" s="19"/>
      <c r="K77" s="19"/>
      <c r="L77" s="26"/>
    </row>
    <row r="78" spans="2:12" ht="15">
      <c r="B78" s="12" t="s">
        <v>79</v>
      </c>
      <c r="C78" s="58">
        <f>2*C13*C15/C11^2</f>
        <v>0.008872758608598964</v>
      </c>
      <c r="L78" s="58"/>
    </row>
    <row r="79" spans="3:5" ht="12.75">
      <c r="C79" s="58"/>
      <c r="D79" s="64"/>
      <c r="E79" s="64"/>
    </row>
    <row r="80" spans="2:3" ht="12.75">
      <c r="B80" s="12"/>
      <c r="C80" s="58">
        <f>C78/C11*LN(1+(C23-C12)/(C12-C78))</f>
        <v>8.714460822057732E-11</v>
      </c>
    </row>
    <row r="81" ht="12.75">
      <c r="C81" s="58">
        <f>C78/C11*LN(1+(C24-C12)/(C12-C78))</f>
        <v>9.642764663701085E-11</v>
      </c>
    </row>
    <row r="82" spans="1:11" ht="14.25">
      <c r="A82" s="15" t="s">
        <v>55</v>
      </c>
      <c r="B82" s="52" t="s">
        <v>56</v>
      </c>
      <c r="C82" s="63">
        <f>(C80-C81)/C20*10^10</f>
        <v>-2.6576119142380573E-05</v>
      </c>
      <c r="D82" s="63" t="s">
        <v>57</v>
      </c>
      <c r="F82" s="65" t="s">
        <v>80</v>
      </c>
      <c r="G82" s="65"/>
      <c r="H82" s="65"/>
      <c r="I82" s="65"/>
      <c r="J82" s="65"/>
      <c r="K82" s="65"/>
    </row>
    <row r="86" spans="1:11" s="7" customFormat="1" ht="12.75">
      <c r="A86" s="5" t="s">
        <v>81</v>
      </c>
      <c r="B86" s="5"/>
      <c r="C86" s="66" t="s">
        <v>82</v>
      </c>
      <c r="D86" s="66"/>
      <c r="E86" s="66"/>
      <c r="F86" s="66"/>
      <c r="G86" s="66"/>
      <c r="H86" s="66"/>
      <c r="I86" s="66"/>
      <c r="J86" s="66"/>
      <c r="K86" s="66"/>
    </row>
    <row r="87" spans="1:2" s="7" customFormat="1" ht="12.75">
      <c r="A87" s="5" t="s">
        <v>83</v>
      </c>
      <c r="B87" s="5"/>
    </row>
    <row r="89" spans="2:3" ht="12.75">
      <c r="B89" s="52"/>
      <c r="C89" t="s">
        <v>84</v>
      </c>
    </row>
    <row r="90" spans="1:11" ht="14.25">
      <c r="A90" s="15" t="s">
        <v>55</v>
      </c>
      <c r="B90" t="s">
        <v>85</v>
      </c>
      <c r="C90" s="63">
        <f>(1-SQRT(1-C17^2/C11^2))*10^10</f>
        <v>8.307512455729693</v>
      </c>
      <c r="D90" s="63" t="s">
        <v>86</v>
      </c>
      <c r="E90" s="67"/>
      <c r="F90" s="68" t="s">
        <v>87</v>
      </c>
      <c r="G90" s="68"/>
      <c r="H90" s="68"/>
      <c r="I90" s="68"/>
      <c r="J90" s="68"/>
      <c r="K90" s="68"/>
    </row>
    <row r="91" spans="1:11" ht="15">
      <c r="A91" s="15"/>
      <c r="C91" s="63"/>
      <c r="D91" s="63"/>
      <c r="E91" s="67"/>
      <c r="F91" s="68" t="s">
        <v>88</v>
      </c>
      <c r="G91" s="68"/>
      <c r="H91" s="68"/>
      <c r="I91" s="68"/>
      <c r="J91" s="68"/>
      <c r="K91" s="68"/>
    </row>
    <row r="92" spans="1:11" ht="12.75">
      <c r="A92" s="15"/>
      <c r="C92" s="63"/>
      <c r="D92" s="63"/>
      <c r="E92" s="67"/>
      <c r="F92" s="68" t="s">
        <v>89</v>
      </c>
      <c r="G92" s="68"/>
      <c r="H92" s="68"/>
      <c r="I92" s="68"/>
      <c r="J92" s="68"/>
      <c r="K92" s="68"/>
    </row>
    <row r="93" spans="6:11" ht="12.75">
      <c r="F93" s="4" t="s">
        <v>90</v>
      </c>
      <c r="G93" s="4"/>
      <c r="H93" s="4"/>
      <c r="I93" s="4"/>
      <c r="J93" s="4"/>
      <c r="K93" s="4"/>
    </row>
    <row r="94" ht="12.75">
      <c r="F94" s="12"/>
    </row>
    <row r="95" ht="12.75">
      <c r="F95" s="12"/>
    </row>
    <row r="96" ht="12.75">
      <c r="F96" s="12"/>
    </row>
    <row r="97" spans="1:11" ht="12.75">
      <c r="A97" s="69" t="s">
        <v>91</v>
      </c>
      <c r="B97" s="69"/>
      <c r="C97" s="69"/>
      <c r="D97" s="69"/>
      <c r="E97" s="69"/>
      <c r="F97" s="69"/>
      <c r="G97" s="69"/>
      <c r="H97" s="69"/>
      <c r="I97" s="69"/>
      <c r="J97" s="69"/>
      <c r="K97" s="69"/>
    </row>
    <row r="98" ht="12.75">
      <c r="C98" s="10"/>
    </row>
    <row r="99" spans="1:11" ht="16.5">
      <c r="A99" s="15" t="s">
        <v>20</v>
      </c>
      <c r="B99" s="70" t="s">
        <v>92</v>
      </c>
      <c r="C99" s="71">
        <v>3493</v>
      </c>
      <c r="D99" t="s">
        <v>27</v>
      </c>
      <c r="E99" s="21">
        <f>C99*C11</f>
        <v>1047175055794</v>
      </c>
      <c r="F99" s="21"/>
      <c r="G99" s="21"/>
      <c r="H99" t="s">
        <v>28</v>
      </c>
      <c r="I99" s="18">
        <f>C99/G19+C19</f>
        <v>25.999932893142436</v>
      </c>
      <c r="J99" s="9" t="s">
        <v>29</v>
      </c>
      <c r="K99" s="9"/>
    </row>
    <row r="100" spans="2:3" ht="16.5">
      <c r="B100" t="s">
        <v>93</v>
      </c>
      <c r="C100" s="10">
        <f>C23+E99</f>
        <v>3889534598923</v>
      </c>
    </row>
    <row r="101" spans="2:3" s="23" customFormat="1" ht="12.75">
      <c r="B101" s="23" t="s">
        <v>94</v>
      </c>
      <c r="C101" s="72">
        <f>C11+C99*C47/10^10</f>
        <v>299792457.999997</v>
      </c>
    </row>
    <row r="102" spans="2:4" ht="15">
      <c r="B102" t="s">
        <v>95</v>
      </c>
      <c r="C102" s="11">
        <f>2*C13*C14/C101^2</f>
        <v>2954.1206683133055</v>
      </c>
      <c r="D102" s="12"/>
    </row>
    <row r="103" spans="3:4" ht="12.75">
      <c r="C103" s="51">
        <f>C102/C101*LN(1+C23/(C12-C102))</f>
        <v>2.9519604130460244E-05</v>
      </c>
      <c r="D103" s="12"/>
    </row>
    <row r="104" spans="3:5" s="23" customFormat="1" ht="12.75">
      <c r="C104" s="51">
        <f>C102/C101*LN(1+C100/(C12-C102))</f>
        <v>3.247677604728393E-05</v>
      </c>
      <c r="D104" s="73"/>
      <c r="E104" s="53"/>
    </row>
    <row r="105" ht="12.75">
      <c r="C105" s="58"/>
    </row>
    <row r="106" spans="1:11" s="23" customFormat="1" ht="14.25">
      <c r="A106" s="47" t="s">
        <v>55</v>
      </c>
      <c r="B106" s="48" t="s">
        <v>96</v>
      </c>
      <c r="C106" s="54">
        <f>(C103-C104)/C99*10^10</f>
        <v>-8.46599460871367</v>
      </c>
      <c r="D106" s="63" t="s">
        <v>57</v>
      </c>
      <c r="E106"/>
      <c r="F106" s="65" t="s">
        <v>97</v>
      </c>
      <c r="G106" s="65"/>
      <c r="H106" s="65"/>
      <c r="I106" s="65"/>
      <c r="J106" s="65"/>
      <c r="K106" s="65"/>
    </row>
    <row r="107" spans="3:11" ht="12.75">
      <c r="C107" s="58"/>
      <c r="F107" s="65" t="s">
        <v>98</v>
      </c>
      <c r="G107" s="65"/>
      <c r="H107" s="65"/>
      <c r="I107" s="65"/>
      <c r="J107" s="65"/>
      <c r="K107" s="65"/>
    </row>
    <row r="108" spans="3:8" ht="12.75">
      <c r="C108" s="58"/>
      <c r="E108" s="18"/>
      <c r="H108" s="58"/>
    </row>
    <row r="109" ht="12.75">
      <c r="C109" s="58"/>
    </row>
    <row r="110" ht="12.75">
      <c r="C110" s="58"/>
    </row>
    <row r="111" spans="1:8" s="52" customFormat="1" ht="12.75">
      <c r="A111" s="15"/>
      <c r="C111" s="63"/>
      <c r="D111" s="8"/>
      <c r="E111" s="74"/>
      <c r="F111" s="74"/>
      <c r="H111" s="63"/>
    </row>
    <row r="112" spans="3:8" ht="12.75">
      <c r="C112" s="58"/>
      <c r="E112" s="18"/>
      <c r="H112" s="58"/>
    </row>
    <row r="113" ht="12.75">
      <c r="C113" s="58"/>
    </row>
    <row r="114" spans="3:8" ht="12.75">
      <c r="C114" s="58"/>
      <c r="E114" s="18"/>
      <c r="H114" s="58"/>
    </row>
    <row r="115" ht="12.75">
      <c r="C115" s="58"/>
    </row>
    <row r="116" ht="12.75">
      <c r="C116" s="58"/>
    </row>
    <row r="117" spans="3:8" ht="12.75">
      <c r="C117" s="58"/>
      <c r="D117" s="2"/>
      <c r="E117" s="75"/>
      <c r="F117" s="75"/>
      <c r="H117" s="58"/>
    </row>
    <row r="122" ht="12.75">
      <c r="B122" s="52"/>
    </row>
  </sheetData>
  <sheetProtection selectLockedCells="1" selectUnlockedCells="1"/>
  <mergeCells count="49">
    <mergeCell ref="B5:C5"/>
    <mergeCell ref="A8:B8"/>
    <mergeCell ref="D9:K9"/>
    <mergeCell ref="D10:K10"/>
    <mergeCell ref="E19:F19"/>
    <mergeCell ref="L19:M19"/>
    <mergeCell ref="E20:G20"/>
    <mergeCell ref="J20:K20"/>
    <mergeCell ref="L20:M20"/>
    <mergeCell ref="E21:K21"/>
    <mergeCell ref="F23:G23"/>
    <mergeCell ref="A26:B26"/>
    <mergeCell ref="A28:B28"/>
    <mergeCell ref="C28:H28"/>
    <mergeCell ref="K28:M28"/>
    <mergeCell ref="C29:H29"/>
    <mergeCell ref="K29:M29"/>
    <mergeCell ref="C30:H30"/>
    <mergeCell ref="K30:M30"/>
    <mergeCell ref="D38:H38"/>
    <mergeCell ref="D39:H39"/>
    <mergeCell ref="D40:H40"/>
    <mergeCell ref="D58:K58"/>
    <mergeCell ref="C59:J59"/>
    <mergeCell ref="C60:J60"/>
    <mergeCell ref="C61:J61"/>
    <mergeCell ref="A63:L63"/>
    <mergeCell ref="K65:L65"/>
    <mergeCell ref="K66:L66"/>
    <mergeCell ref="K67:L67"/>
    <mergeCell ref="K68:L68"/>
    <mergeCell ref="K69:L69"/>
    <mergeCell ref="K70:L70"/>
    <mergeCell ref="K71:L71"/>
    <mergeCell ref="A77:B77"/>
    <mergeCell ref="C77:K77"/>
    <mergeCell ref="D79:E79"/>
    <mergeCell ref="F82:K82"/>
    <mergeCell ref="A86:B86"/>
    <mergeCell ref="C86:K86"/>
    <mergeCell ref="A87:B87"/>
    <mergeCell ref="F90:K90"/>
    <mergeCell ref="F91:K91"/>
    <mergeCell ref="F92:K92"/>
    <mergeCell ref="F93:K93"/>
    <mergeCell ref="E99:G99"/>
    <mergeCell ref="J99:K99"/>
    <mergeCell ref="F106:K106"/>
    <mergeCell ref="F107:K107"/>
  </mergeCells>
  <hyperlinks>
    <hyperlink ref="B5" r:id="rId1" display="Wohnort: Elsenstraße 19 in D-12621 Berlin   /   Homepage: http://universum-jaguste.piranho.de/"/>
    <hyperlink ref="D9" r:id="rId2" display="1980 in 20AE Quelle: http://de.wikipedia.org/wiki/Pioneer-Anomalie Stand: 30. April 2011"/>
    <hyperlink ref="C30" r:id="rId3" display="Quelle: http://photonik.physik.hu-berlin.de/ede/skripten/04mechall.pdf"/>
    <hyperlink ref="K30" r:id="rId4" display="Quelle: http://arxiv.org/PS_cache/gr-qc/pdf/0104/0104064v5.pdf"/>
    <hyperlink ref="C86" r:id="rId5" display="Quelle: http://de.wikipedia.org/wiki/Zeitdilatation#Bei_konstanter_Geschwindigkeit Stand: 30. April 2011"/>
    <hyperlink ref="F93" r:id="rId6" display="Quelle: http://de.wikipedia.org/wiki/Pioneer-Anomalie Stand: 30. April 2011"/>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drawing r:id="rId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Jaguste</dc:creator>
  <cp:keywords/>
  <dc:description/>
  <cp:lastModifiedBy>Jaguste</cp:lastModifiedBy>
  <dcterms:created xsi:type="dcterms:W3CDTF">2011-04-17T10:31:58Z</dcterms:created>
  <dcterms:modified xsi:type="dcterms:W3CDTF">2011-08-23T18:22:07Z</dcterms:modified>
  <cp:category/>
  <cp:version/>
  <cp:contentType/>
  <cp:contentStatus/>
  <cp:revision>66</cp:revision>
</cp:coreProperties>
</file>